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<sst xmlns="http://schemas.openxmlformats.org/spreadsheetml/2006/main" count="156" uniqueCount="111">
  <si>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</si>
  <si>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</si>
  <si>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</si>
  <si>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</si>
  <si>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</si>
  <si>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</si>
  <si>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</si>
  <si>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</si>
  <si>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</si>
  <si>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</si>
  <si>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</si>
  <si>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</si>
  <si>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</si>
  <si>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</si>
  <si>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</si>
  <si>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</si>
  <si>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</si>
  <si>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</si>
  <si>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</si>
  <si>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</si>
  <si>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</si>
  <si>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</si>
  <si>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</si>
  <si>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</si>
  <si>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</si>
  <si>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</si>
  <si>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</si>
  <si>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</si>
  <si>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</si>
  <si>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</si>
  <si>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</si>
  <si>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</si>
  <si>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</si>
  <si>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</si>
  <si>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</si>
  <si>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</si>
  <si>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</si>
  <si>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</si>
  <si>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</si>
  <si>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</si>
  <si>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</si>
  <si>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</si>
  <si>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</si>
  <si>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</si>
  <si>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</si>
  <si>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</si>
  <si>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</si>
  <si>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</si>
  <si>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</si>
  <si>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</si>
  <si>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</si>
  <si>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</si>
  <si>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</si>
  <si>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</si>
  <si>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</si>
  <si>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</si>
  <si>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</si>
  <si>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</si>
  <si>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</si>
  <si>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</si>
  <si>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</si>
  <si>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</si>
  <si>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</si>
  <si>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</si>
  <si>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</si>
  <si>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</si>
  <si>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</si>
  <si>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</si>
  <si>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</si>
  <si>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</si>
  <si>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</si>
  <si>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</si>
  <si>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</si>
  <si>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</si>
  <si>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</si>
  <si>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</si>
  <si>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</si>
  <si>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</si>
  <si>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</si>
  <si>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</si>
  <si>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</si>
  <si>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</si>
  <si>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</si>
  <si>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</si>
  <si>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</si>
  <si>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</si>
  <si>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</si>
  <si>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</si>
  <si>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</si>
  <si>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</si>
  <si>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</si>
  <si>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</si>
  <si>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</si>
  <si>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</si>
  <si>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</si>
  <si>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</si>
  <si>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</si>
  <si>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</si>
  <si>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</si>
  <si>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</si>
  <si>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</si>
  <si>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</si>
  <si>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</si>
  <si>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</si>
  <si>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</si>
  <si>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</si>
  <si>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</si>
  <si>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</si>
  <si>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</si>
  <si>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Аналіз використання коштів міського бюджету за 2014 рік станом на 14.05.2014 року</t>
  </si>
  <si>
    <t>Відхилення від плану 5 місяців, тис.грн.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</si>
</sst>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14302.3</c:v>
                </c:pt>
                <c:pt idx="1">
                  <c:v>12267.8</c:v>
                </c:pt>
                <c:pt idx="2">
                  <c:v>837.7</c:v>
                </c:pt>
                <c:pt idx="3">
                  <c:v>1196.8</c:v>
                </c:pt>
              </c:numCache>
            </c:numRef>
          </c:val>
          <c:shape val="box"/>
        </c:ser>
        <c:shape val="box"/>
        <c:axId val="23981520"/>
        <c:axId val="14507089"/>
      </c:bar3D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507089"/>
        <c:crosses val="autoZero"/>
        <c:auto val="1"/>
        <c:lblOffset val="100"/>
        <c:tickLblSkip val="1"/>
        <c:noMultiLvlLbl val="0"/>
      </c:catAx>
      <c:valAx>
        <c:axId val="14507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815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92870.8</c:v>
                </c:pt>
                <c:pt idx="1">
                  <c:v>73102.5</c:v>
                </c:pt>
                <c:pt idx="2">
                  <c:v>6.700000000000001</c:v>
                </c:pt>
                <c:pt idx="3">
                  <c:v>6232.700000000001</c:v>
                </c:pt>
                <c:pt idx="4">
                  <c:v>13352.699999999999</c:v>
                </c:pt>
                <c:pt idx="5">
                  <c:v>28.7</c:v>
                </c:pt>
                <c:pt idx="6">
                  <c:v>147.50000000000256</c:v>
                </c:pt>
              </c:numCache>
            </c:numRef>
          </c:val>
          <c:shape val="box"/>
        </c:ser>
        <c:shape val="box"/>
        <c:axId val="63454938"/>
        <c:axId val="34223531"/>
      </c:bar3D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3531"/>
        <c:crosses val="autoZero"/>
        <c:auto val="1"/>
        <c:lblOffset val="100"/>
        <c:tickLblSkip val="1"/>
        <c:noMultiLvlLbl val="0"/>
      </c:catAx>
      <c:valAx>
        <c:axId val="34223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4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177446.2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12645.400000000016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62629.799999999996</c:v>
                </c:pt>
                <c:pt idx="1">
                  <c:v>49510.899999999994</c:v>
                </c:pt>
                <c:pt idx="2">
                  <c:v>1618.3999999999999</c:v>
                </c:pt>
                <c:pt idx="3">
                  <c:v>822.9</c:v>
                </c:pt>
                <c:pt idx="4">
                  <c:v>6373.200000000001</c:v>
                </c:pt>
                <c:pt idx="5">
                  <c:v>480.1</c:v>
                </c:pt>
                <c:pt idx="6">
                  <c:v>3824.3000000000015</c:v>
                </c:pt>
              </c:numCache>
            </c:numRef>
          </c:val>
          <c:shape val="box"/>
        </c:ser>
        <c:shape val="box"/>
        <c:axId val="39576324"/>
        <c:axId val="20642597"/>
      </c:bar3D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42597"/>
        <c:crosses val="autoZero"/>
        <c:auto val="1"/>
        <c:lblOffset val="100"/>
        <c:tickLblSkip val="1"/>
        <c:noMultiLvlLbl val="0"/>
      </c:catAx>
      <c:valAx>
        <c:axId val="20642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11595.200000000003</c:v>
                </c:pt>
                <c:pt idx="1">
                  <c:v>8890.6</c:v>
                </c:pt>
                <c:pt idx="2">
                  <c:v>516.1</c:v>
                </c:pt>
                <c:pt idx="3">
                  <c:v>99.1</c:v>
                </c:pt>
                <c:pt idx="4">
                  <c:v>14.4</c:v>
                </c:pt>
                <c:pt idx="5">
                  <c:v>2075.0000000000023</c:v>
                </c:pt>
              </c:numCache>
            </c:numRef>
          </c:val>
          <c:shape val="box"/>
        </c:ser>
        <c:shape val="box"/>
        <c:axId val="51565646"/>
        <c:axId val="61437631"/>
      </c:bar3DChart>
      <c:catAx>
        <c:axId val="5156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37631"/>
        <c:crosses val="autoZero"/>
        <c:auto val="1"/>
        <c:lblOffset val="100"/>
        <c:tickLblSkip val="1"/>
        <c:noMultiLvlLbl val="0"/>
      </c:catAx>
      <c:valAx>
        <c:axId val="61437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56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3811</c:v>
                </c:pt>
                <c:pt idx="1">
                  <c:v>2527.5</c:v>
                </c:pt>
                <c:pt idx="3">
                  <c:v>47.800000000000004</c:v>
                </c:pt>
                <c:pt idx="4">
                  <c:v>192.79999999999995</c:v>
                </c:pt>
                <c:pt idx="5">
                  <c:v>1042.9</c:v>
                </c:pt>
              </c:numCache>
            </c:numRef>
          </c:val>
          <c:shape val="box"/>
        </c:ser>
        <c:shape val="box"/>
        <c:axId val="16067768"/>
        <c:axId val="10392185"/>
      </c:bar3D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92185"/>
        <c:crosses val="autoZero"/>
        <c:auto val="1"/>
        <c:lblOffset val="100"/>
        <c:tickLblSkip val="2"/>
        <c:noMultiLvlLbl val="0"/>
      </c:catAx>
      <c:valAx>
        <c:axId val="10392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7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853.9000000000001</c:v>
                </c:pt>
                <c:pt idx="1">
                  <c:v>689.6</c:v>
                </c:pt>
                <c:pt idx="2">
                  <c:v>109.2</c:v>
                </c:pt>
                <c:pt idx="4">
                  <c:v>55.100000000000065</c:v>
                </c:pt>
              </c:numCache>
            </c:numRef>
          </c:val>
          <c:shape val="box"/>
        </c:ser>
        <c:shape val="box"/>
        <c:axId val="26420802"/>
        <c:axId val="36460627"/>
      </c:bar3D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60627"/>
        <c:crosses val="autoZero"/>
        <c:auto val="1"/>
        <c:lblOffset val="100"/>
        <c:tickLblSkip val="1"/>
        <c:noMultiLvlLbl val="0"/>
      </c:catAx>
      <c:valAx>
        <c:axId val="36460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208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12109.500000000002</c:v>
                </c:pt>
              </c:numCache>
            </c:numRef>
          </c:val>
          <c:shape val="box"/>
        </c:ser>
        <c:shape val="box"/>
        <c:axId val="59710188"/>
        <c:axId val="520781"/>
      </c:bar3D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781"/>
        <c:crosses val="autoZero"/>
        <c:auto val="1"/>
        <c:lblOffset val="100"/>
        <c:tickLblSkip val="1"/>
        <c:noMultiLvlLbl val="0"/>
      </c:catAx>
      <c:valAx>
        <c:axId val="520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1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177446.2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92870.8</c:v>
                </c:pt>
                <c:pt idx="1">
                  <c:v>62629.799999999996</c:v>
                </c:pt>
                <c:pt idx="2">
                  <c:v>11595.200000000003</c:v>
                </c:pt>
                <c:pt idx="3">
                  <c:v>3811</c:v>
                </c:pt>
                <c:pt idx="4">
                  <c:v>853.9000000000001</c:v>
                </c:pt>
                <c:pt idx="5">
                  <c:v>14302.3</c:v>
                </c:pt>
                <c:pt idx="6">
                  <c:v>12109.500000000002</c:v>
                </c:pt>
              </c:numCache>
            </c:numRef>
          </c:val>
          <c:shape val="box"/>
        </c:ser>
        <c:shape val="box"/>
        <c:axId val="4687030"/>
        <c:axId val="42183271"/>
      </c:bar3DChart>
      <c:catAx>
        <c:axId val="4687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83271"/>
        <c:crosses val="autoZero"/>
        <c:auto val="1"/>
        <c:lblOffset val="100"/>
        <c:tickLblSkip val="1"/>
        <c:noMultiLvlLbl val="0"/>
      </c:catAx>
      <c:valAx>
        <c:axId val="42183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0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20323.899999999998</c:v>
                </c:pt>
                <c:pt idx="3">
                  <c:v>8048.900000000001</c:v>
                </c:pt>
                <c:pt idx="4">
                  <c:v>7873.900000000001</c:v>
                </c:pt>
                <c:pt idx="5">
                  <c:v>92732.00000000001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148921.8</c:v>
                </c:pt>
                <c:pt idx="1">
                  <c:v>21786</c:v>
                </c:pt>
                <c:pt idx="2">
                  <c:v>7126.3</c:v>
                </c:pt>
                <c:pt idx="3">
                  <c:v>2411.0000000000005</c:v>
                </c:pt>
                <c:pt idx="4">
                  <c:v>1625.1</c:v>
                </c:pt>
                <c:pt idx="5">
                  <c:v>23659.60000000003</c:v>
                </c:pt>
              </c:numCache>
            </c:numRef>
          </c:val>
          <c:shape val="box"/>
        </c:ser>
        <c:shape val="box"/>
        <c:axId val="44105120"/>
        <c:axId val="61401761"/>
      </c:bar3D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01761"/>
        <c:crosses val="autoZero"/>
        <c:auto val="1"/>
        <c:lblOffset val="100"/>
        <c:tickLblSkip val="1"/>
        <c:noMultiLvlLbl val="0"/>
      </c:catAx>
      <c:valAx>
        <c:axId val="61401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51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109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110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</f>
        <v>94625.6</v>
      </c>
      <c r="E6" s="3">
        <f>D6/D134*100</f>
        <v>45.23891253276066</v>
      </c>
      <c r="F6" s="3">
        <f>D6/B6*100</f>
        <v>67.65732328233713</v>
      </c>
      <c r="G6" s="3">
        <f aca="true" t="shared" si="0" ref="G6:G41">D6/C6*100</f>
        <v>34.489802017945884</v>
      </c>
      <c r="H6" s="3">
        <f>B6-D6</f>
        <v>45234.5</v>
      </c>
      <c r="I6" s="3">
        <f aca="true" t="shared" si="1" ref="I6:I41">C6-D6</f>
        <v>179732.6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</f>
        <v>73102.5</v>
      </c>
      <c r="E7" s="1">
        <f>D7/D6*100</f>
        <v>77.25446390828698</v>
      </c>
      <c r="F7" s="1">
        <f>D7/B7*100</f>
        <v>68.80520228602408</v>
      </c>
      <c r="G7" s="1">
        <f t="shared" si="0"/>
        <v>33.96872660664026</v>
      </c>
      <c r="H7" s="1">
        <f>B7-D7</f>
        <v>33143.100000000006</v>
      </c>
      <c r="I7" s="1">
        <f t="shared" si="1"/>
        <v>142102.80000000002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</f>
        <v>6.700000000000001</v>
      </c>
      <c r="E8" s="13">
        <f>D8/D6*100</f>
        <v>0.007080536345344178</v>
      </c>
      <c r="F8" s="1">
        <f>D8/B8*100</f>
        <v>28.632478632478637</v>
      </c>
      <c r="G8" s="1">
        <f t="shared" si="0"/>
        <v>15.02242152466368</v>
      </c>
      <c r="H8" s="1">
        <f aca="true" t="shared" si="2" ref="H8:H30">B8-D8</f>
        <v>16.699999999999996</v>
      </c>
      <c r="I8" s="1">
        <f t="shared" si="1"/>
        <v>37.9</v>
      </c>
    </row>
    <row r="9" spans="1:9" ht="18">
      <c r="A9" s="31" t="s">
        <v>1</v>
      </c>
      <c r="B9" s="52">
        <v>8162.7</v>
      </c>
      <c r="C9" s="53">
        <v>17103.7</v>
      </c>
      <c r="D9" s="58">
        <f>538.7+346.9+429.4+56.3+419.6+508.1+71-0.1+453.2+98.5+2.8+391.5+199.8+80.8+202.8+35.8+0.1+605.8+190.7+96.5+200+176+997.3+131.2+243.2+104</f>
        <v>6579.900000000001</v>
      </c>
      <c r="E9" s="1">
        <f>D9/D6*100</f>
        <v>6.953615089362709</v>
      </c>
      <c r="F9" s="1">
        <f aca="true" t="shared" si="3" ref="F9:F39">D9/B9*100</f>
        <v>80.60935719798596</v>
      </c>
      <c r="G9" s="1">
        <f t="shared" si="0"/>
        <v>38.47062331542298</v>
      </c>
      <c r="H9" s="1">
        <f t="shared" si="2"/>
        <v>1582.7999999999993</v>
      </c>
      <c r="I9" s="1">
        <f t="shared" si="1"/>
        <v>10523.8</v>
      </c>
    </row>
    <row r="10" spans="1:9" ht="18">
      <c r="A10" s="31" t="s">
        <v>0</v>
      </c>
      <c r="B10" s="52">
        <v>24290.4</v>
      </c>
      <c r="C10" s="53">
        <v>39445.5</v>
      </c>
      <c r="D10" s="59">
        <f>1.1+76.7+36.7+34.9+18.5+42.2+88.1+82.5+80.9+400.1+1837.5+2957.3+365.3+150+4041.5+622.1+388.9+504.4+104+339.4+307.4+873.2+298.8+1030.7</f>
        <v>14682.199999999999</v>
      </c>
      <c r="E10" s="1">
        <f>D10/D6*100</f>
        <v>15.516097123822728</v>
      </c>
      <c r="F10" s="1">
        <f t="shared" si="3"/>
        <v>60.444455422718434</v>
      </c>
      <c r="G10" s="1">
        <f t="shared" si="0"/>
        <v>37.22148280538971</v>
      </c>
      <c r="H10" s="1">
        <f t="shared" si="2"/>
        <v>9608.200000000003</v>
      </c>
      <c r="I10" s="1">
        <f t="shared" si="1"/>
        <v>24763.300000000003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</f>
        <v>43.2</v>
      </c>
      <c r="E11" s="1">
        <f>D11/D6*100</f>
        <v>0.045653607480428134</v>
      </c>
      <c r="F11" s="1">
        <f t="shared" si="3"/>
        <v>22.052067381317002</v>
      </c>
      <c r="G11" s="1">
        <f t="shared" si="0"/>
        <v>15.330021291696239</v>
      </c>
      <c r="H11" s="1">
        <f t="shared" si="2"/>
        <v>152.7</v>
      </c>
      <c r="I11" s="1">
        <f t="shared" si="1"/>
        <v>238.60000000000002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211.10000000000474</v>
      </c>
      <c r="E12" s="1">
        <f>D12/D6*100</f>
        <v>0.2230897347018193</v>
      </c>
      <c r="F12" s="1">
        <f t="shared" si="3"/>
        <v>22.407387750770148</v>
      </c>
      <c r="G12" s="1">
        <f t="shared" si="0"/>
        <v>9.269749264480112</v>
      </c>
      <c r="H12" s="1">
        <f t="shared" si="2"/>
        <v>730.9999999999916</v>
      </c>
      <c r="I12" s="1">
        <f t="shared" si="1"/>
        <v>2066.199999999986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86527.4+116.8</f>
        <v>86644.2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</f>
        <v>62844.99999999999</v>
      </c>
      <c r="E17" s="3">
        <f>D17/D134*100</f>
        <v>30.045140618620575</v>
      </c>
      <c r="F17" s="3">
        <f>D17/B17*100</f>
        <v>72.5322641330868</v>
      </c>
      <c r="G17" s="3">
        <f t="shared" si="0"/>
        <v>35.35231653444354</v>
      </c>
      <c r="H17" s="3">
        <f>B17-D17</f>
        <v>23799.200000000004</v>
      </c>
      <c r="I17" s="3">
        <f t="shared" si="1"/>
        <v>114922.70000000001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</f>
        <v>49510.899999999994</v>
      </c>
      <c r="E18" s="1">
        <f>D18/D17*100</f>
        <v>78.78256026732437</v>
      </c>
      <c r="F18" s="1">
        <f t="shared" si="3"/>
        <v>76.13407103052073</v>
      </c>
      <c r="G18" s="1">
        <f t="shared" si="0"/>
        <v>37.113643944874006</v>
      </c>
      <c r="H18" s="1">
        <f t="shared" si="2"/>
        <v>15520.300000000003</v>
      </c>
      <c r="I18" s="1">
        <f t="shared" si="1"/>
        <v>83892.6</v>
      </c>
    </row>
    <row r="19" spans="1:9" ht="18">
      <c r="A19" s="31" t="s">
        <v>2</v>
      </c>
      <c r="B19" s="52">
        <v>3528.4</v>
      </c>
      <c r="C19" s="53">
        <f>7565.3-5.5+258.8</f>
        <v>7818.6</v>
      </c>
      <c r="D19" s="54">
        <f>15+99.7+173.8+0.6+107.5+22.1+0.5+193.8+202.2+7.6+0.9+0.4+198.3+0.9+0.9+95.5+0.1+279.3+38.4+83.3+46.9+46.6+4.1</f>
        <v>1618.3999999999999</v>
      </c>
      <c r="E19" s="1">
        <f>D19/D17*100</f>
        <v>2.5752247593285067</v>
      </c>
      <c r="F19" s="1">
        <f t="shared" si="3"/>
        <v>45.86781544042625</v>
      </c>
      <c r="G19" s="1">
        <f t="shared" si="0"/>
        <v>20.699357941319416</v>
      </c>
      <c r="H19" s="1">
        <f t="shared" si="2"/>
        <v>1910.0000000000002</v>
      </c>
      <c r="I19" s="1">
        <f t="shared" si="1"/>
        <v>6200.200000000001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</f>
        <v>822.9</v>
      </c>
      <c r="E20" s="1">
        <f>D20/D17*100</f>
        <v>1.3094120455087916</v>
      </c>
      <c r="F20" s="1">
        <f t="shared" si="3"/>
        <v>72.83590015932023</v>
      </c>
      <c r="G20" s="1">
        <f t="shared" si="0"/>
        <v>29.010082493125573</v>
      </c>
      <c r="H20" s="1">
        <f t="shared" si="2"/>
        <v>306.9</v>
      </c>
      <c r="I20" s="1">
        <f t="shared" si="1"/>
        <v>2013.6999999999998</v>
      </c>
    </row>
    <row r="21" spans="1:9" ht="18">
      <c r="A21" s="31" t="s">
        <v>0</v>
      </c>
      <c r="B21" s="52">
        <v>9059.8</v>
      </c>
      <c r="C21" s="53">
        <f>19349.6+4</f>
        <v>19353.6</v>
      </c>
      <c r="D21" s="54">
        <f>36.6+15.7+3.3+2+290.1+4.1+24.2+41.8-0.1+460.8+0.9+2.5+257.9+361.7+1303.2+901+0.2+255.3+105.4+1050+1256.6</f>
        <v>6373.200000000001</v>
      </c>
      <c r="E21" s="1">
        <f>D21/D17*100</f>
        <v>10.14114090221975</v>
      </c>
      <c r="F21" s="1">
        <f t="shared" si="3"/>
        <v>70.3459237510762</v>
      </c>
      <c r="G21" s="1">
        <f t="shared" si="0"/>
        <v>32.930307539682545</v>
      </c>
      <c r="H21" s="1">
        <f t="shared" si="2"/>
        <v>2686.5999999999985</v>
      </c>
      <c r="I21" s="1">
        <f t="shared" si="1"/>
        <v>12980.399999999998</v>
      </c>
    </row>
    <row r="22" spans="1:9" ht="18">
      <c r="A22" s="31" t="s">
        <v>15</v>
      </c>
      <c r="B22" s="52">
        <v>615.7</v>
      </c>
      <c r="C22" s="53">
        <v>1388.5</v>
      </c>
      <c r="D22" s="54">
        <f>14.2+80.1+19.7+105+3.5+1.3+30+84.1+0.1+72.2+54.8+15.1</f>
        <v>480.1</v>
      </c>
      <c r="E22" s="1">
        <f>D22/D17*100</f>
        <v>0.763943034449837</v>
      </c>
      <c r="F22" s="1">
        <f t="shared" si="3"/>
        <v>77.97628715283416</v>
      </c>
      <c r="G22" s="1">
        <f t="shared" si="0"/>
        <v>34.57688152682751</v>
      </c>
      <c r="H22" s="1">
        <f t="shared" si="2"/>
        <v>135.60000000000002</v>
      </c>
      <c r="I22" s="1">
        <f t="shared" si="1"/>
        <v>908.4</v>
      </c>
    </row>
    <row r="23" spans="1:9" ht="18.75" thickBot="1">
      <c r="A23" s="31" t="s">
        <v>35</v>
      </c>
      <c r="B23" s="53">
        <f>B17-B18-B19-B20-B21-B22</f>
        <v>7279.3</v>
      </c>
      <c r="C23" s="53">
        <f>C17-C18-C19-C20-C21-C22</f>
        <v>12966.900000000016</v>
      </c>
      <c r="D23" s="53">
        <f>D17-D18-D19-D20-D21-D22</f>
        <v>4039.4999999999986</v>
      </c>
      <c r="E23" s="1">
        <f>D23/D17*100</f>
        <v>6.427718991168748</v>
      </c>
      <c r="F23" s="1">
        <f t="shared" si="3"/>
        <v>55.492973225447486</v>
      </c>
      <c r="G23" s="1">
        <f t="shared" si="0"/>
        <v>31.152395715244154</v>
      </c>
      <c r="H23" s="1">
        <f t="shared" si="2"/>
        <v>3239.8000000000015</v>
      </c>
      <c r="I23" s="1">
        <f t="shared" si="1"/>
        <v>8927.400000000018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</f>
        <v>12083.800000000003</v>
      </c>
      <c r="E31" s="3">
        <f>D31/D134*100</f>
        <v>5.777062140302131</v>
      </c>
      <c r="F31" s="3">
        <f>D31/B31*100</f>
        <v>74.44476617031896</v>
      </c>
      <c r="G31" s="3">
        <f t="shared" si="0"/>
        <v>32.20131216389791</v>
      </c>
      <c r="H31" s="3">
        <f aca="true" t="shared" si="4" ref="H31:H41">B31-D31</f>
        <v>4148.099999999997</v>
      </c>
      <c r="I31" s="3">
        <f t="shared" si="1"/>
        <v>25442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</f>
        <v>8890.6</v>
      </c>
      <c r="E32" s="1">
        <f>D32/D31*100</f>
        <v>73.57453781095349</v>
      </c>
      <c r="F32" s="1">
        <f t="shared" si="3"/>
        <v>77.4813717373306</v>
      </c>
      <c r="G32" s="1">
        <f t="shared" si="0"/>
        <v>31.510189615452777</v>
      </c>
      <c r="H32" s="1">
        <f t="shared" si="4"/>
        <v>2583.8999999999996</v>
      </c>
      <c r="I32" s="1">
        <f t="shared" si="1"/>
        <v>19324.4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982.9</v>
      </c>
      <c r="C34" s="53">
        <v>1732.8</v>
      </c>
      <c r="D34" s="54">
        <f>1+2.5+0.8+6+1.4+0.1+11.2+0.5+6.3-0.2+32.4+6.9+2.4+3.4+18.4+48+143.7+198.6+32.7+71.3</f>
        <v>587.4</v>
      </c>
      <c r="E34" s="1">
        <f>D34/D31*100</f>
        <v>4.861053642066236</v>
      </c>
      <c r="F34" s="1">
        <f t="shared" si="3"/>
        <v>59.7619289856547</v>
      </c>
      <c r="G34" s="1">
        <f t="shared" si="0"/>
        <v>33.898891966759</v>
      </c>
      <c r="H34" s="1">
        <f t="shared" si="4"/>
        <v>395.5</v>
      </c>
      <c r="I34" s="1">
        <f t="shared" si="1"/>
        <v>1145.4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</f>
        <v>99.1</v>
      </c>
      <c r="E35" s="21">
        <f>D35/D31*100</f>
        <v>0.8201062579652094</v>
      </c>
      <c r="F35" s="21">
        <f t="shared" si="3"/>
        <v>24.32498772704958</v>
      </c>
      <c r="G35" s="21">
        <f t="shared" si="0"/>
        <v>13.85432685586467</v>
      </c>
      <c r="H35" s="21">
        <f t="shared" si="4"/>
        <v>308.29999999999995</v>
      </c>
      <c r="I35" s="21">
        <f t="shared" si="1"/>
        <v>616.1999999999999</v>
      </c>
    </row>
    <row r="36" spans="1:9" ht="18">
      <c r="A36" s="31" t="s">
        <v>15</v>
      </c>
      <c r="B36" s="52">
        <f>38-20</f>
        <v>18</v>
      </c>
      <c r="C36" s="53">
        <f>45.2-20</f>
        <v>25.200000000000003</v>
      </c>
      <c r="D36" s="53">
        <f>3.6+3.6+7.2</f>
        <v>14.4</v>
      </c>
      <c r="E36" s="1">
        <f>D36/D31*100</f>
        <v>0.11916781145004053</v>
      </c>
      <c r="F36" s="1">
        <f t="shared" si="3"/>
        <v>80</v>
      </c>
      <c r="G36" s="1">
        <f t="shared" si="0"/>
        <v>57.14285714285714</v>
      </c>
      <c r="H36" s="1">
        <f t="shared" si="4"/>
        <v>3.5999999999999996</v>
      </c>
      <c r="I36" s="1">
        <f t="shared" si="1"/>
        <v>10.800000000000002</v>
      </c>
    </row>
    <row r="37" spans="1:9" ht="18.75" thickBot="1">
      <c r="A37" s="31" t="s">
        <v>35</v>
      </c>
      <c r="B37" s="52">
        <f>B31-B32-B34-B35-B33-B36</f>
        <v>3349.0999999999995</v>
      </c>
      <c r="C37" s="52">
        <f>C31-C32-C34-C35-C33-C36</f>
        <v>6837.500000000003</v>
      </c>
      <c r="D37" s="52">
        <f>D31-D32-D34-D35-D33-D36</f>
        <v>2492.3000000000025</v>
      </c>
      <c r="E37" s="1">
        <f>D37/D31*100</f>
        <v>20.62513447756502</v>
      </c>
      <c r="F37" s="1">
        <f t="shared" si="3"/>
        <v>74.4170075542684</v>
      </c>
      <c r="G37" s="1">
        <f t="shared" si="0"/>
        <v>36.45045703839125</v>
      </c>
      <c r="H37" s="1">
        <f>B37-D37</f>
        <v>856.799999999997</v>
      </c>
      <c r="I37" s="1">
        <f t="shared" si="1"/>
        <v>4345.200000000001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39.9+10-0.1+63.8+32.1+23.9+51.2</f>
        <v>220.8</v>
      </c>
      <c r="E41" s="3">
        <f>D41/D134*100</f>
        <v>0.10556077728683941</v>
      </c>
      <c r="F41" s="3">
        <f>D41/B41*100</f>
        <v>44.16883376675336</v>
      </c>
      <c r="G41" s="3">
        <f t="shared" si="0"/>
        <v>19.70373014456541</v>
      </c>
      <c r="H41" s="3">
        <f t="shared" si="4"/>
        <v>279.09999999999997</v>
      </c>
      <c r="I41" s="3">
        <f t="shared" si="1"/>
        <v>899.8000000000002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</f>
        <v>1848.3000000000002</v>
      </c>
      <c r="E43" s="3">
        <f>D43/D134*100</f>
        <v>0.883641234869861</v>
      </c>
      <c r="F43" s="3">
        <f>D43/B43*100</f>
        <v>71.28037022753568</v>
      </c>
      <c r="G43" s="3">
        <f aca="true" t="shared" si="5" ref="G43:G73">D43/C43*100</f>
        <v>30.274192491646463</v>
      </c>
      <c r="H43" s="3">
        <f>B43-D43</f>
        <v>744.6999999999998</v>
      </c>
      <c r="I43" s="3">
        <f aca="true" t="shared" si="6" ref="I43:I74">C43-D43</f>
        <v>4256.900000000001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</f>
        <v>1637.1</v>
      </c>
      <c r="E44" s="1">
        <f>D44/D43*100</f>
        <v>88.57328355786397</v>
      </c>
      <c r="F44" s="1">
        <f aca="true" t="shared" si="7" ref="F44:F71">D44/B44*100</f>
        <v>76.6038088999111</v>
      </c>
      <c r="G44" s="1">
        <f t="shared" si="5"/>
        <v>30.54632981303877</v>
      </c>
      <c r="H44" s="1">
        <f aca="true" t="shared" si="8" ref="H44:H71">B44-D44</f>
        <v>500</v>
      </c>
      <c r="I44" s="1">
        <f t="shared" si="6"/>
        <v>3722.3000000000006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</f>
        <v>10.2</v>
      </c>
      <c r="E46" s="1">
        <f>D46/D43*100</f>
        <v>0.551858464534978</v>
      </c>
      <c r="F46" s="1">
        <f t="shared" si="7"/>
        <v>70.83333333333333</v>
      </c>
      <c r="G46" s="1">
        <f t="shared" si="5"/>
        <v>29.059829059829056</v>
      </c>
      <c r="H46" s="1">
        <f t="shared" si="8"/>
        <v>4.200000000000001</v>
      </c>
      <c r="I46" s="1">
        <f t="shared" si="6"/>
        <v>24.900000000000002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</f>
        <v>167.4</v>
      </c>
      <c r="E47" s="1">
        <f>D47/D43*100</f>
        <v>9.05697127089758</v>
      </c>
      <c r="F47" s="1">
        <f t="shared" si="7"/>
        <v>64.31041106415674</v>
      </c>
      <c r="G47" s="1">
        <f t="shared" si="5"/>
        <v>43.92547887693519</v>
      </c>
      <c r="H47" s="1">
        <f t="shared" si="8"/>
        <v>92.9</v>
      </c>
      <c r="I47" s="1">
        <f t="shared" si="6"/>
        <v>213.70000000000002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33.600000000000264</v>
      </c>
      <c r="E48" s="1">
        <f>D48/D43*100</f>
        <v>1.8178867067034712</v>
      </c>
      <c r="F48" s="1">
        <f t="shared" si="7"/>
        <v>18.604651162790837</v>
      </c>
      <c r="G48" s="1">
        <f t="shared" si="5"/>
        <v>10.22519780888626</v>
      </c>
      <c r="H48" s="1">
        <f t="shared" si="8"/>
        <v>146.99999999999983</v>
      </c>
      <c r="I48" s="1">
        <f t="shared" si="6"/>
        <v>294.9999999999999</v>
      </c>
    </row>
    <row r="49" spans="1:9" ht="18.75" thickBot="1">
      <c r="A49" s="30" t="s">
        <v>4</v>
      </c>
      <c r="B49" s="55">
        <v>5506.4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</f>
        <v>3983.1</v>
      </c>
      <c r="E49" s="3">
        <f>D49/D134*100</f>
        <v>1.9042533152681613</v>
      </c>
      <c r="F49" s="3">
        <f>D49/B49*100</f>
        <v>72.33582740084266</v>
      </c>
      <c r="G49" s="3">
        <f t="shared" si="5"/>
        <v>32.809179420437886</v>
      </c>
      <c r="H49" s="3">
        <f>B49-D49</f>
        <v>1523.2999999999997</v>
      </c>
      <c r="I49" s="3">
        <f t="shared" si="6"/>
        <v>8157.0999999999985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</f>
        <v>2527.5</v>
      </c>
      <c r="E50" s="1">
        <f>D50/D49*100</f>
        <v>63.455599909618144</v>
      </c>
      <c r="F50" s="1">
        <f t="shared" si="7"/>
        <v>78.92764575461386</v>
      </c>
      <c r="G50" s="1">
        <f t="shared" si="5"/>
        <v>33.735534763283994</v>
      </c>
      <c r="H50" s="1">
        <f t="shared" si="8"/>
        <v>674.8000000000002</v>
      </c>
      <c r="I50" s="1">
        <f t="shared" si="6"/>
        <v>4964.6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</f>
        <v>47.800000000000004</v>
      </c>
      <c r="E52" s="1">
        <f>D52/D49*100</f>
        <v>1.2000702970048456</v>
      </c>
      <c r="F52" s="1">
        <f t="shared" si="7"/>
        <v>33.49684653118431</v>
      </c>
      <c r="G52" s="1">
        <f t="shared" si="5"/>
        <v>14.707692307692307</v>
      </c>
      <c r="H52" s="1">
        <f t="shared" si="8"/>
        <v>94.89999999999998</v>
      </c>
      <c r="I52" s="1">
        <f t="shared" si="6"/>
        <v>277.2</v>
      </c>
    </row>
    <row r="53" spans="1:9" ht="18">
      <c r="A53" s="31" t="s">
        <v>0</v>
      </c>
      <c r="B53" s="52">
        <v>288.4</v>
      </c>
      <c r="C53" s="53">
        <v>534.1</v>
      </c>
      <c r="D53" s="54">
        <f>6+11+5+10.4+0.1+20.8+16+0.1+76.5+39.2+7.7+0.3</f>
        <v>193.09999999999997</v>
      </c>
      <c r="E53" s="1">
        <f>D53/D49*100</f>
        <v>4.847982727021666</v>
      </c>
      <c r="F53" s="1">
        <f t="shared" si="7"/>
        <v>66.95561719833563</v>
      </c>
      <c r="G53" s="1">
        <f t="shared" si="5"/>
        <v>36.15427822505148</v>
      </c>
      <c r="H53" s="1">
        <f t="shared" si="8"/>
        <v>95.30000000000001</v>
      </c>
      <c r="I53" s="1">
        <f t="shared" si="6"/>
        <v>341.00000000000006</v>
      </c>
    </row>
    <row r="54" spans="1:9" ht="18.75" thickBot="1">
      <c r="A54" s="31" t="s">
        <v>35</v>
      </c>
      <c r="B54" s="53">
        <f>B49-B50-B53-B52-B51</f>
        <v>1872.9999999999993</v>
      </c>
      <c r="C54" s="53">
        <f>C49-C50-C53-C52-C51</f>
        <v>3779.2999999999984</v>
      </c>
      <c r="D54" s="53">
        <f>D49-D50-D53-D52-D51</f>
        <v>1214.7</v>
      </c>
      <c r="E54" s="1">
        <f>D54/D49*100</f>
        <v>30.496347066355355</v>
      </c>
      <c r="F54" s="1">
        <f t="shared" si="7"/>
        <v>64.85317672183665</v>
      </c>
      <c r="G54" s="1">
        <f t="shared" si="5"/>
        <v>32.14087264837405</v>
      </c>
      <c r="H54" s="1">
        <f t="shared" si="8"/>
        <v>658.2999999999993</v>
      </c>
      <c r="I54" s="1">
        <f>C54-D54</f>
        <v>2564.5999999999985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1554.4</v>
      </c>
      <c r="C56" s="56">
        <f>3908.9-890.1</f>
        <v>3018.8</v>
      </c>
      <c r="D56" s="57">
        <f>128-60.9+102.5+11.8+75.2+16.7+4.5+87.9+0.1+68.6+30.5+35.2+2.4+30+93-9.8+0.1+1.7+68.5+10.2+1.8+24.5+103.7+27.9-0.2+10.2+8.1</f>
        <v>872.2000000000002</v>
      </c>
      <c r="E56" s="3">
        <f>D56/D134*100</f>
        <v>0.41698419361223443</v>
      </c>
      <c r="F56" s="3">
        <f>D56/B56*100</f>
        <v>56.111682964487905</v>
      </c>
      <c r="G56" s="3">
        <f t="shared" si="5"/>
        <v>28.892275076189218</v>
      </c>
      <c r="H56" s="3">
        <f>B56-D56</f>
        <v>682.1999999999999</v>
      </c>
      <c r="I56" s="3">
        <f t="shared" si="6"/>
        <v>2146.6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</f>
        <v>689.6</v>
      </c>
      <c r="E57" s="1">
        <f>D57/D56*100</f>
        <v>79.0644347626691</v>
      </c>
      <c r="F57" s="1">
        <f t="shared" si="7"/>
        <v>75.4568333515702</v>
      </c>
      <c r="G57" s="1">
        <f t="shared" si="5"/>
        <v>40.51703877790834</v>
      </c>
      <c r="H57" s="1">
        <f t="shared" si="8"/>
        <v>224.29999999999995</v>
      </c>
      <c r="I57" s="1">
        <f t="shared" si="6"/>
        <v>1012.4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161.6</v>
      </c>
      <c r="C59" s="53">
        <f>297.4-9.5</f>
        <v>287.9</v>
      </c>
      <c r="D59" s="54">
        <f>4.5+4.5+30.5+35.2+10+24.5+10.2</f>
        <v>119.4</v>
      </c>
      <c r="E59" s="1">
        <f>D59/D56*100</f>
        <v>13.689520752121071</v>
      </c>
      <c r="F59" s="1">
        <f t="shared" si="7"/>
        <v>73.88613861386139</v>
      </c>
      <c r="G59" s="1">
        <f t="shared" si="5"/>
        <v>41.47273358805141</v>
      </c>
      <c r="H59" s="1">
        <f t="shared" si="8"/>
        <v>42.19999999999999</v>
      </c>
      <c r="I59" s="1">
        <f t="shared" si="6"/>
        <v>168.49999999999997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73.40000000000009</v>
      </c>
      <c r="C61" s="53">
        <f>C56-C57-C59-C60-C58</f>
        <v>300.20000000000005</v>
      </c>
      <c r="D61" s="53">
        <f>D56-D57-D59-D60-D58</f>
        <v>63.20000000000013</v>
      </c>
      <c r="E61" s="1">
        <f>D61/D56*100</f>
        <v>7.246044485209828</v>
      </c>
      <c r="F61" s="1">
        <f t="shared" si="7"/>
        <v>86.1035422343325</v>
      </c>
      <c r="G61" s="1">
        <f t="shared" si="5"/>
        <v>21.05263157894741</v>
      </c>
      <c r="H61" s="1">
        <f t="shared" si="8"/>
        <v>10.19999999999996</v>
      </c>
      <c r="I61" s="1">
        <f t="shared" si="6"/>
        <v>236.99999999999991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</f>
        <v>14514.5</v>
      </c>
      <c r="E87" s="3">
        <f>D87/D134*100</f>
        <v>6.939139048595249</v>
      </c>
      <c r="F87" s="3">
        <f aca="true" t="shared" si="11" ref="F87:F92">D87/B87*100</f>
        <v>71.62843719773387</v>
      </c>
      <c r="G87" s="3">
        <f t="shared" si="9"/>
        <v>32.28098658897316</v>
      </c>
      <c r="H87" s="3">
        <f aca="true" t="shared" si="12" ref="H87:H92">B87-D87</f>
        <v>5749.0999999999985</v>
      </c>
      <c r="I87" s="3">
        <f t="shared" si="10"/>
        <v>30448.5</v>
      </c>
    </row>
    <row r="88" spans="1:9" ht="18">
      <c r="A88" s="31" t="s">
        <v>3</v>
      </c>
      <c r="B88" s="52">
        <f>15971.5-2.8</f>
        <v>15968.7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</f>
        <v>12288.199999999999</v>
      </c>
      <c r="E88" s="1">
        <f>D88/D87*100</f>
        <v>84.66154535120052</v>
      </c>
      <c r="F88" s="1">
        <f t="shared" si="11"/>
        <v>76.95178693318803</v>
      </c>
      <c r="G88" s="1">
        <f t="shared" si="9"/>
        <v>32.32690471242203</v>
      </c>
      <c r="H88" s="1">
        <f t="shared" si="12"/>
        <v>3680.500000000002</v>
      </c>
      <c r="I88" s="1">
        <f t="shared" si="10"/>
        <v>25724.100000000006</v>
      </c>
    </row>
    <row r="89" spans="1:9" ht="18">
      <c r="A89" s="31" t="s">
        <v>33</v>
      </c>
      <c r="B89" s="52">
        <v>1181.2</v>
      </c>
      <c r="C89" s="53">
        <f>1866.3+51.3</f>
        <v>1917.6</v>
      </c>
      <c r="D89" s="54">
        <f>125+55.5+51.3+1.7-0.1+10.4+5.3+280.6+162.7+2.2+25.3+117.8+56.8</f>
        <v>894.5</v>
      </c>
      <c r="E89" s="1">
        <f>D89/D87*100</f>
        <v>6.162802714526852</v>
      </c>
      <c r="F89" s="1">
        <f t="shared" si="11"/>
        <v>75.72807314595326</v>
      </c>
      <c r="G89" s="1">
        <f t="shared" si="9"/>
        <v>46.646850229453484</v>
      </c>
      <c r="H89" s="1">
        <f t="shared" si="12"/>
        <v>286.70000000000005</v>
      </c>
      <c r="I89" s="1">
        <f t="shared" si="10"/>
        <v>1023.0999999999999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3113.699999999998</v>
      </c>
      <c r="C91" s="53">
        <f>C87-C88-C89-C90</f>
        <v>5033.099999999997</v>
      </c>
      <c r="D91" s="53">
        <f>D87-D88-D89-D90</f>
        <v>1331.800000000001</v>
      </c>
      <c r="E91" s="1">
        <f>D91/D87*100</f>
        <v>9.175651934272631</v>
      </c>
      <c r="F91" s="1">
        <f t="shared" si="11"/>
        <v>42.77226450846266</v>
      </c>
      <c r="G91" s="1">
        <f>D91/C91*100</f>
        <v>26.460829309968048</v>
      </c>
      <c r="H91" s="1">
        <f t="shared" si="12"/>
        <v>1781.899999999997</v>
      </c>
      <c r="I91" s="1">
        <f>C91-D91</f>
        <v>3701.2999999999956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2618.9+2514.7+108.2+3415.7+1160.5+185.2+4.1+84.7+287.5+200+100+150+100+100+200+100+100+200+130+350+114+133.6+100+100</f>
        <v>12557.100000000002</v>
      </c>
      <c r="E92" s="3">
        <f>D92/D134*100</f>
        <v>6.003338933281574</v>
      </c>
      <c r="F92" s="3">
        <f t="shared" si="11"/>
        <v>59.64149841125093</v>
      </c>
      <c r="G92" s="3">
        <f>D92/C92*100</f>
        <v>29.01403439049525</v>
      </c>
      <c r="H92" s="3">
        <f t="shared" si="12"/>
        <v>8497.199999999997</v>
      </c>
      <c r="I92" s="3">
        <f>C92-D92</f>
        <v>30722.3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111.6+19.4+112.6-0.1+0.9+99.9+111.6+6.9+7.2+47.9+73.3+25.9+28.7+425.6+10.7+10.8+95.5+241.7+128.5+184.1+105.5+17.7+1.5+12.7+140+2.5+123.7</f>
        <v>2146.3</v>
      </c>
      <c r="E98" s="27">
        <f>D98/D134*100</f>
        <v>1.026110037548657</v>
      </c>
      <c r="F98" s="27">
        <f>D98/B98*100</f>
        <v>76.96141709695927</v>
      </c>
      <c r="G98" s="27">
        <f aca="true" t="shared" si="13" ref="G98:G111">D98/C98*100</f>
        <v>34.82105194847335</v>
      </c>
      <c r="H98" s="27">
        <f>B98-D98</f>
        <v>642.5</v>
      </c>
      <c r="I98" s="27">
        <f aca="true" t="shared" si="14" ref="I98:I132">C98-D98</f>
        <v>4017.5</v>
      </c>
    </row>
    <row r="99" spans="1:9" ht="18">
      <c r="A99" s="95" t="s">
        <v>66</v>
      </c>
      <c r="B99" s="105">
        <f>22.5-2.3</f>
        <v>20.2</v>
      </c>
      <c r="C99" s="103">
        <f>23.5-2.3</f>
        <v>21.2</v>
      </c>
      <c r="D99" s="103">
        <f>12.7</f>
        <v>12.7</v>
      </c>
      <c r="E99" s="99">
        <f>D99/D98*100</f>
        <v>0.5917159763313609</v>
      </c>
      <c r="F99" s="1">
        <f>D99/B99*100</f>
        <v>62.87128712871287</v>
      </c>
      <c r="G99" s="99">
        <f>D99/C99*100</f>
        <v>59.905660377358494</v>
      </c>
      <c r="H99" s="99">
        <f>B99-D99</f>
        <v>7.5</v>
      </c>
      <c r="I99" s="99">
        <f t="shared" si="14"/>
        <v>8.5</v>
      </c>
    </row>
    <row r="100" spans="1:9" ht="18">
      <c r="A100" s="101" t="s">
        <v>65</v>
      </c>
      <c r="B100" s="85">
        <f>2536.7-3.4</f>
        <v>2533.2999999999997</v>
      </c>
      <c r="C100" s="54">
        <f>4699.6+1.8+903.3-10.8</f>
        <v>5593.900000000001</v>
      </c>
      <c r="D100" s="54">
        <f>111.4+112.6+0.9+99.8+111.4+47.6+73.3-0.9+24.7+28.7+415.6+4.4+7.7+94.7+205.4+127.9+182.3+101.7+1.5+137.1+2.5+115.1</f>
        <v>2005.4000000000003</v>
      </c>
      <c r="E100" s="1">
        <f>D100/D98*100</f>
        <v>93.4352140893631</v>
      </c>
      <c r="F100" s="1">
        <f aca="true" t="shared" si="15" ref="F100:F132">D100/B100*100</f>
        <v>79.16156791536733</v>
      </c>
      <c r="G100" s="1">
        <f t="shared" si="13"/>
        <v>35.849764922504875</v>
      </c>
      <c r="H100" s="1">
        <f>B100-D100</f>
        <v>527.8999999999994</v>
      </c>
      <c r="I100" s="1">
        <f t="shared" si="14"/>
        <v>3588.5</v>
      </c>
    </row>
    <row r="101" spans="1:9" ht="18.75" thickBot="1">
      <c r="A101" s="102" t="s">
        <v>35</v>
      </c>
      <c r="B101" s="104">
        <f>B98-B99-B100</f>
        <v>235.30000000000064</v>
      </c>
      <c r="C101" s="104">
        <f>C98-C99-C100</f>
        <v>548.6999999999998</v>
      </c>
      <c r="D101" s="104">
        <f>D98-D99-D100</f>
        <v>128.20000000000005</v>
      </c>
      <c r="E101" s="100">
        <f>D101/D98*100</f>
        <v>5.973069934305551</v>
      </c>
      <c r="F101" s="100">
        <f t="shared" si="15"/>
        <v>54.48363790905214</v>
      </c>
      <c r="G101" s="100">
        <f t="shared" si="13"/>
        <v>23.364315655185</v>
      </c>
      <c r="H101" s="100">
        <f>B101-D101</f>
        <v>107.10000000000059</v>
      </c>
      <c r="I101" s="100">
        <f t="shared" si="14"/>
        <v>420.4999999999998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8936.300000000001</v>
      </c>
      <c r="C102" s="97">
        <f>SUM(C103:C131)-C110-C114+C132-C127-C128-C104-C107</f>
        <v>16857.2</v>
      </c>
      <c r="D102" s="97">
        <f>SUM(D103:D131)-D110-D114+D132-D127-D128-D104-D107</f>
        <v>3471.8999999999996</v>
      </c>
      <c r="E102" s="98">
        <f>D102/D134*100</f>
        <v>1.6598571678540657</v>
      </c>
      <c r="F102" s="98">
        <f>D102/B102*100</f>
        <v>38.851650011749825</v>
      </c>
      <c r="G102" s="98">
        <f t="shared" si="13"/>
        <v>20.5959471323826</v>
      </c>
      <c r="H102" s="98">
        <f>B102-D102</f>
        <v>5464.4000000000015</v>
      </c>
      <c r="I102" s="98">
        <f t="shared" si="14"/>
        <v>13385.300000000001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1.4+20.1+85.2+143.2+49</f>
        <v>298.9</v>
      </c>
      <c r="E103" s="6">
        <f>D103/D102*100</f>
        <v>8.609118926236354</v>
      </c>
      <c r="F103" s="6">
        <f t="shared" si="15"/>
        <v>32.81370073553628</v>
      </c>
      <c r="G103" s="6">
        <f t="shared" si="13"/>
        <v>15.984812022033262</v>
      </c>
      <c r="H103" s="6">
        <f aca="true" t="shared" si="16" ref="H103:H132">B103-D103</f>
        <v>612</v>
      </c>
      <c r="I103" s="6">
        <f t="shared" si="14"/>
        <v>1571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43.3727442439328</v>
      </c>
      <c r="G104" s="1">
        <f t="shared" si="13"/>
        <v>22.424193678114694</v>
      </c>
      <c r="H104" s="1">
        <f t="shared" si="16"/>
        <v>363.99999999999994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</f>
        <v>16.4</v>
      </c>
      <c r="E108" s="6">
        <f>D108/D102*100</f>
        <v>0.47236383536392185</v>
      </c>
      <c r="F108" s="6">
        <f t="shared" si="15"/>
        <v>53.07443365695793</v>
      </c>
      <c r="G108" s="6">
        <f t="shared" si="13"/>
        <v>21.72185430463576</v>
      </c>
      <c r="H108" s="6">
        <f t="shared" si="16"/>
        <v>14.5</v>
      </c>
      <c r="I108" s="6">
        <f t="shared" si="14"/>
        <v>59.1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</f>
        <v>314.99999999999994</v>
      </c>
      <c r="E109" s="6">
        <f>D109/D102*100</f>
        <v>9.072841959733863</v>
      </c>
      <c r="F109" s="6">
        <f t="shared" si="15"/>
        <v>68.13757300454249</v>
      </c>
      <c r="G109" s="6">
        <f t="shared" si="13"/>
        <v>29.999999999999993</v>
      </c>
      <c r="H109" s="6">
        <f t="shared" si="16"/>
        <v>147.30000000000007</v>
      </c>
      <c r="I109" s="6">
        <f t="shared" si="14"/>
        <v>735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v>4.9</v>
      </c>
      <c r="E112" s="6">
        <f>D112/D102*100</f>
        <v>0.14113309715141567</v>
      </c>
      <c r="F112" s="6">
        <f>D112/B112*100</f>
        <v>2.7435610302351625</v>
      </c>
      <c r="G112" s="6">
        <f aca="true" t="shared" si="17" ref="G112:G132">D112/C112*100</f>
        <v>2.0536462699077953</v>
      </c>
      <c r="H112" s="6">
        <f t="shared" si="16"/>
        <v>173.7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</f>
        <v>63.49999999999999</v>
      </c>
      <c r="E113" s="6">
        <f>D113/D102*100</f>
        <v>1.8289697283907946</v>
      </c>
      <c r="F113" s="6">
        <f t="shared" si="15"/>
        <v>78.88198757763975</v>
      </c>
      <c r="G113" s="6">
        <f t="shared" si="17"/>
        <v>41.39504563233376</v>
      </c>
      <c r="H113" s="6">
        <f t="shared" si="16"/>
        <v>17.000000000000007</v>
      </c>
      <c r="I113" s="6">
        <f t="shared" si="14"/>
        <v>89.9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0.5731731904720758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7.088337797747632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f>127.3-13</f>
        <v>114.3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114.3</v>
      </c>
      <c r="I118" s="6">
        <f t="shared" si="14"/>
        <v>158.29999999999998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f>59.7+6.2+13</f>
        <v>78.9</v>
      </c>
      <c r="C122" s="63">
        <v>178.8</v>
      </c>
      <c r="D122" s="87">
        <f>7.2+1.4+9.3+6.8+7.7+4.3</f>
        <v>36.699999999999996</v>
      </c>
      <c r="E122" s="21">
        <f>D122/D102*100</f>
        <v>1.0570580949912152</v>
      </c>
      <c r="F122" s="6">
        <f t="shared" si="15"/>
        <v>46.5145754119138</v>
      </c>
      <c r="G122" s="6">
        <f t="shared" si="17"/>
        <v>20.525727069351227</v>
      </c>
      <c r="H122" s="6">
        <f t="shared" si="16"/>
        <v>42.20000000000001</v>
      </c>
      <c r="I122" s="6">
        <f t="shared" si="14"/>
        <v>142.10000000000002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0.060485613064892425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</f>
        <v>284.40000000000003</v>
      </c>
      <c r="E126" s="21">
        <f>D126/D102*100</f>
        <v>8.19148016935972</v>
      </c>
      <c r="F126" s="6">
        <f t="shared" si="15"/>
        <v>78.08896210873148</v>
      </c>
      <c r="G126" s="6">
        <f t="shared" si="17"/>
        <v>32.75742916378715</v>
      </c>
      <c r="H126" s="6">
        <f t="shared" si="16"/>
        <v>79.79999999999995</v>
      </c>
      <c r="I126" s="6">
        <f t="shared" si="14"/>
        <v>583.8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</f>
        <v>241.9</v>
      </c>
      <c r="E127" s="1">
        <f>D127/D126*100</f>
        <v>85.056258790436</v>
      </c>
      <c r="F127" s="1">
        <f>D127/B127*100</f>
        <v>79.23354077956108</v>
      </c>
      <c r="G127" s="1">
        <f t="shared" si="17"/>
        <v>32.37853031722661</v>
      </c>
      <c r="H127" s="1">
        <f t="shared" si="16"/>
        <v>63.400000000000006</v>
      </c>
      <c r="I127" s="1">
        <f t="shared" si="14"/>
        <v>505.20000000000005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</f>
        <v>9.100000000000001</v>
      </c>
      <c r="E128" s="1">
        <f>D128/D126*100</f>
        <v>3.19971870604782</v>
      </c>
      <c r="F128" s="1">
        <f>D128/B128*100</f>
        <v>58.70967741935485</v>
      </c>
      <c r="G128" s="1">
        <f>D128/C128*100</f>
        <v>33.211678832116796</v>
      </c>
      <c r="H128" s="1">
        <f t="shared" si="16"/>
        <v>6.399999999999999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</f>
        <v>2094</v>
      </c>
      <c r="E129" s="21">
        <f>D129/D102*100</f>
        <v>60.312797027564166</v>
      </c>
      <c r="F129" s="6">
        <f t="shared" si="15"/>
        <v>50</v>
      </c>
      <c r="G129" s="6">
        <f t="shared" si="17"/>
        <v>25</v>
      </c>
      <c r="H129" s="6">
        <f t="shared" si="16"/>
        <v>2094</v>
      </c>
      <c r="I129" s="6">
        <f t="shared" si="14"/>
        <v>6282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2.5922405599239613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12575.7</v>
      </c>
      <c r="C133" s="88">
        <f>C41+C66+C69+C74+C76+C84+C98+C102+C96+C81+C94</f>
        <v>25001.600000000002</v>
      </c>
      <c r="D133" s="63">
        <f>D41+D66+D69+D74+D76+D84+D98+D102+D96+D81+D94</f>
        <v>5839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306283.5999999999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209168.6</v>
      </c>
      <c r="E134" s="40">
        <v>100</v>
      </c>
      <c r="F134" s="3">
        <f>D134/B134*100</f>
        <v>68.29245836211932</v>
      </c>
      <c r="G134" s="3">
        <f aca="true" t="shared" si="18" ref="G134:G140">D134/C134*100</f>
        <v>33.51202151884477</v>
      </c>
      <c r="H134" s="3">
        <f aca="true" t="shared" si="19" ref="H134:H140">B134-D134</f>
        <v>97114.99999999991</v>
      </c>
      <c r="I134" s="3">
        <f aca="true" t="shared" si="20" ref="I134:I140">C134-D134</f>
        <v>414991.30000000005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205345.89999999997</v>
      </c>
      <c r="C135" s="70">
        <f>C7+C18+C32+C50+C57+C88+C110+C114+C44+C127</f>
        <v>430257.9</v>
      </c>
      <c r="D135" s="70">
        <f>D7+D18+D32+D50+D57+D88+D110+D114+D44+D127</f>
        <v>148942.2</v>
      </c>
      <c r="E135" s="6">
        <f>D135/D134*100</f>
        <v>71.20676812867706</v>
      </c>
      <c r="F135" s="6">
        <f aca="true" t="shared" si="21" ref="F135:F146">D135/B135*100</f>
        <v>72.53234664047348</v>
      </c>
      <c r="G135" s="6">
        <f t="shared" si="18"/>
        <v>34.61695880540485</v>
      </c>
      <c r="H135" s="6">
        <f t="shared" si="19"/>
        <v>56403.69999999995</v>
      </c>
      <c r="I135" s="20">
        <f t="shared" si="20"/>
        <v>281315.7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36882.9</v>
      </c>
      <c r="C136" s="71">
        <f>C10+C21+C34+C53+C59+C89+C47+C128+C104+C107</f>
        <v>64923.3</v>
      </c>
      <c r="D136" s="71">
        <f>D10+D21+D34+D53+D59+D89+D47+D128+D104+D107</f>
        <v>23305.100000000002</v>
      </c>
      <c r="E136" s="6">
        <f>D136/D134*100</f>
        <v>11.141777494327542</v>
      </c>
      <c r="F136" s="6">
        <f t="shared" si="21"/>
        <v>63.186734231852704</v>
      </c>
      <c r="G136" s="6">
        <f t="shared" si="18"/>
        <v>35.896357702088466</v>
      </c>
      <c r="H136" s="6">
        <f t="shared" si="19"/>
        <v>13577.8</v>
      </c>
      <c r="I136" s="20">
        <f t="shared" si="20"/>
        <v>41618.2</v>
      </c>
      <c r="K136" s="49"/>
      <c r="L136" s="106"/>
    </row>
    <row r="137" spans="1:12" ht="18.75">
      <c r="A137" s="25" t="s">
        <v>1</v>
      </c>
      <c r="B137" s="70">
        <f>B20+B9+B52+B46+B58+B33+B99</f>
        <v>9469.800000000001</v>
      </c>
      <c r="C137" s="70">
        <f>C20+C9+C52+C46+C58+C33+C99</f>
        <v>20321.6</v>
      </c>
      <c r="D137" s="70">
        <f>D20+D9+D52+D46+D58+D33+D99</f>
        <v>7473.5</v>
      </c>
      <c r="E137" s="6">
        <f>D137/D134*100</f>
        <v>3.5729550228858447</v>
      </c>
      <c r="F137" s="6">
        <f t="shared" si="21"/>
        <v>78.91930135800122</v>
      </c>
      <c r="G137" s="6">
        <f t="shared" si="18"/>
        <v>36.77613967404142</v>
      </c>
      <c r="H137" s="6">
        <f t="shared" si="19"/>
        <v>1996.300000000001</v>
      </c>
      <c r="I137" s="20">
        <f t="shared" si="20"/>
        <v>12848.099999999999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3768.3999999999996</v>
      </c>
      <c r="C138" s="70">
        <f>C11+C22+C100+C60+C36+C90</f>
        <v>8018.1</v>
      </c>
      <c r="D138" s="70">
        <f>D11+D22+D100+D60+D36+D90</f>
        <v>2543.1000000000004</v>
      </c>
      <c r="E138" s="6">
        <f>D138/D134*100</f>
        <v>1.21581346339747</v>
      </c>
      <c r="F138" s="6">
        <f t="shared" si="21"/>
        <v>67.48487421717442</v>
      </c>
      <c r="G138" s="6">
        <f t="shared" si="18"/>
        <v>31.71699030942493</v>
      </c>
      <c r="H138" s="6">
        <f t="shared" si="19"/>
        <v>1225.2999999999993</v>
      </c>
      <c r="I138" s="20">
        <f t="shared" si="20"/>
        <v>5475</v>
      </c>
      <c r="K138" s="49"/>
      <c r="L138" s="106"/>
    </row>
    <row r="139" spans="1:12" ht="18.75">
      <c r="A139" s="25" t="s">
        <v>2</v>
      </c>
      <c r="B139" s="70">
        <f>B8+B19+B45+B51</f>
        <v>3552.4</v>
      </c>
      <c r="C139" s="70">
        <f>C8+C19+C45+C51</f>
        <v>7873.900000000001</v>
      </c>
      <c r="D139" s="70">
        <f>D8+D19+D45+D51</f>
        <v>1625.1</v>
      </c>
      <c r="E139" s="6">
        <f>D139/D134*100</f>
        <v>0.7769330578299036</v>
      </c>
      <c r="F139" s="6">
        <f t="shared" si="21"/>
        <v>45.74653755207746</v>
      </c>
      <c r="G139" s="6">
        <f t="shared" si="18"/>
        <v>20.639073394378897</v>
      </c>
      <c r="H139" s="6">
        <f t="shared" si="19"/>
        <v>1927.3000000000002</v>
      </c>
      <c r="I139" s="20">
        <f t="shared" si="20"/>
        <v>6248.800000000001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47264.199999999946</v>
      </c>
      <c r="C140" s="70">
        <f>C134-C135-C136-C137-C138-C139</f>
        <v>92765.1</v>
      </c>
      <c r="D140" s="70">
        <f>D134-D135-D136-D137-D138-D139</f>
        <v>25279.59999999999</v>
      </c>
      <c r="E140" s="6">
        <f>D140/D134*100</f>
        <v>12.085752832882179</v>
      </c>
      <c r="F140" s="6">
        <f t="shared" si="21"/>
        <v>53.48572492499613</v>
      </c>
      <c r="G140" s="46">
        <f t="shared" si="18"/>
        <v>27.251196840190968</v>
      </c>
      <c r="H140" s="6">
        <f t="shared" si="19"/>
        <v>21984.599999999955</v>
      </c>
      <c r="I140" s="6">
        <f t="shared" si="20"/>
        <v>67485.50000000001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</f>
        <v>15460.2</v>
      </c>
      <c r="C142" s="77">
        <v>77971.6</v>
      </c>
      <c r="D142" s="77">
        <f>1285.7+343.1+251.2+535</f>
        <v>2415</v>
      </c>
      <c r="E142" s="16"/>
      <c r="F142" s="6">
        <f t="shared" si="21"/>
        <v>15.620755229557185</v>
      </c>
      <c r="G142" s="6">
        <f aca="true" t="shared" si="22" ref="G142:G151">D142/C142*100</f>
        <v>3.0972815743168023</v>
      </c>
      <c r="H142" s="6">
        <f>B142-D142</f>
        <v>13045.2</v>
      </c>
      <c r="I142" s="6">
        <f aca="true" t="shared" si="23" ref="I142:I151">C142-D142</f>
        <v>75556.6</v>
      </c>
      <c r="J142" s="109"/>
      <c r="K142" s="49"/>
      <c r="L142" s="49"/>
    </row>
    <row r="143" spans="1:12" ht="18.75">
      <c r="A143" s="25" t="s">
        <v>22</v>
      </c>
      <c r="B143" s="92">
        <f>65+10767.3</f>
        <v>10832.3</v>
      </c>
      <c r="C143" s="70">
        <f>23644.2-130</f>
        <v>23514.2</v>
      </c>
      <c r="D143" s="70"/>
      <c r="E143" s="6"/>
      <c r="F143" s="6">
        <f t="shared" si="21"/>
        <v>0</v>
      </c>
      <c r="G143" s="6">
        <f t="shared" si="22"/>
        <v>0</v>
      </c>
      <c r="H143" s="6">
        <f aca="true" t="shared" si="24" ref="H143:H150">B143-D143</f>
        <v>10832.3</v>
      </c>
      <c r="I143" s="6">
        <f t="shared" si="23"/>
        <v>23514.2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109130.7-6200+130</f>
        <v>103060.7</v>
      </c>
      <c r="D144" s="70">
        <f>6096.5+112.1+30.9+1603.7+825.7-185.6+11.1</f>
        <v>8494.4</v>
      </c>
      <c r="E144" s="6"/>
      <c r="F144" s="6">
        <f t="shared" si="21"/>
        <v>37.54165451283003</v>
      </c>
      <c r="G144" s="6">
        <f t="shared" si="22"/>
        <v>8.24213303422158</v>
      </c>
      <c r="H144" s="6">
        <f t="shared" si="24"/>
        <v>14132.199999999999</v>
      </c>
      <c r="I144" s="6">
        <f t="shared" si="23"/>
        <v>94566.3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>
        <v>5500</v>
      </c>
      <c r="E145" s="6"/>
      <c r="F145" s="6">
        <f t="shared" si="21"/>
        <v>100</v>
      </c>
      <c r="G145" s="6">
        <f t="shared" si="22"/>
        <v>88.70967741935483</v>
      </c>
      <c r="H145" s="6">
        <f t="shared" si="24"/>
        <v>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1079.6+99+23+18.9+98+142.5+46.8+99.4+162.7+67+248.3</f>
        <v>2085.2000000000003</v>
      </c>
      <c r="E146" s="21"/>
      <c r="F146" s="6">
        <f t="shared" si="21"/>
        <v>31.532308064540526</v>
      </c>
      <c r="G146" s="6">
        <f t="shared" si="22"/>
        <v>10.71124032998757</v>
      </c>
      <c r="H146" s="6">
        <f t="shared" si="24"/>
        <v>4527.699999999999</v>
      </c>
      <c r="I146" s="6">
        <f t="shared" si="23"/>
        <v>17382.2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v>371</v>
      </c>
      <c r="E148" s="21"/>
      <c r="F148" s="6">
        <f>D148/B148*100</f>
        <v>62.998811343182204</v>
      </c>
      <c r="G148" s="6">
        <f t="shared" si="22"/>
        <v>32.22724113968034</v>
      </c>
      <c r="H148" s="6">
        <f t="shared" si="24"/>
        <v>217.89999999999998</v>
      </c>
      <c r="I148" s="6">
        <f t="shared" si="23"/>
        <v>780.2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</f>
        <v>105</v>
      </c>
      <c r="E150" s="26"/>
      <c r="F150" s="6">
        <f>D150/B150*100</f>
        <v>2.097944014865432</v>
      </c>
      <c r="G150" s="6">
        <f t="shared" si="22"/>
        <v>1.1842594994529851</v>
      </c>
      <c r="H150" s="6">
        <f t="shared" si="24"/>
        <v>4899.9</v>
      </c>
      <c r="I150" s="6">
        <f t="shared" si="23"/>
        <v>8761.3</v>
      </c>
    </row>
    <row r="151" spans="1:9" ht="19.5" thickBot="1">
      <c r="A151" s="15" t="s">
        <v>20</v>
      </c>
      <c r="B151" s="94">
        <f>B134+B142+B146+B147+B143+B150+B149+B144+B148+B145</f>
        <v>374587.69999999995</v>
      </c>
      <c r="C151" s="94">
        <f>C134+C142+C146+C147+C143+C150+C149+C144+C148+C145</f>
        <v>866336.9999999999</v>
      </c>
      <c r="D151" s="94">
        <f>D134+D142+D146+D147+D143+D150+D149+D144+D148+D145</f>
        <v>229257.5</v>
      </c>
      <c r="E151" s="27"/>
      <c r="F151" s="3">
        <f>D151/B151*100</f>
        <v>61.20262357786975</v>
      </c>
      <c r="G151" s="3">
        <f t="shared" si="22"/>
        <v>26.46285452427866</v>
      </c>
      <c r="H151" s="3">
        <f>B151-D151</f>
        <v>145330.19999999995</v>
      </c>
      <c r="I151" s="3">
        <f t="shared" si="23"/>
        <v>637079.4999999999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0" sqref="R3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209168.6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8" sqref="P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35" sqref="R3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24" sqref="P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209168.6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2014-05-14T05:07:30Z</dcterms:modified>
  <cp:category/>
  <cp:version/>
  <cp:contentType/>
  <cp:contentStatus/>
</cp:coreProperties>
</file>